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10" windowHeight="5430" activeTab="0"/>
  </bookViews>
  <sheets>
    <sheet name="Crop Seed Price Calculator v1.2" sheetId="1" r:id="rId1"/>
  </sheets>
  <definedNames>
    <definedName name="_xlnm.Print_Area" localSheetId="0">'Crop Seed Price Calculator v1.2'!$A$1:$N$27</definedName>
  </definedNames>
  <calcPr fullCalcOnLoad="1"/>
</workbook>
</file>

<file path=xl/sharedStrings.xml><?xml version="1.0" encoding="utf-8"?>
<sst xmlns="http://schemas.openxmlformats.org/spreadsheetml/2006/main" count="40" uniqueCount="39">
  <si>
    <t>Harvest Moisture (%)</t>
  </si>
  <si>
    <t>Seed Price ($/bag)</t>
  </si>
  <si>
    <t>Potential plant death (%)</t>
  </si>
  <si>
    <t>difference</t>
  </si>
  <si>
    <t>Yield advantage</t>
  </si>
  <si>
    <t>Spreadsheet adjustments</t>
  </si>
  <si>
    <t>Increments</t>
  </si>
  <si>
    <t>MidPoint</t>
  </si>
  <si>
    <t>Hybrid / Variety</t>
  </si>
  <si>
    <t>Predicted Field Yield (bu/A)</t>
  </si>
  <si>
    <t>Kernels/Seeds per bag (no./bag)</t>
  </si>
  <si>
    <t>Seed Population (number/acre)</t>
  </si>
  <si>
    <t>Acres per bag (acres/bag)</t>
  </si>
  <si>
    <t>Seed Cost ($/acre)</t>
  </si>
  <si>
    <t>Herbicide Cost ($/acre)</t>
  </si>
  <si>
    <t>Insecticide Cost ($/acre)</t>
  </si>
  <si>
    <t>Fungicide Cost ($/acre)</t>
  </si>
  <si>
    <t>Insurance Cost ($/acre)</t>
  </si>
  <si>
    <t>Drying ($/point*bushel)</t>
  </si>
  <si>
    <t>Drying Cost ($/bushel)</t>
  </si>
  <si>
    <t>Handling Cost ($/bushel)</t>
  </si>
  <si>
    <t>Hauling Cost ($/bushel)</t>
  </si>
  <si>
    <t>Trucking Cost ($/bushel)</t>
  </si>
  <si>
    <t>Storage Cost ($/bushel)</t>
  </si>
  <si>
    <t>Yield adjustment ($/bushel)</t>
  </si>
  <si>
    <t>Yield adjustment ($/acre)</t>
  </si>
  <si>
    <t>Total Input Cost ($/acre)</t>
  </si>
  <si>
    <t>Crop Price ($/bushel)</t>
  </si>
  <si>
    <t>Yield Advantage (bushel/acre)</t>
  </si>
  <si>
    <t>bushel/acre</t>
  </si>
  <si>
    <t>Crop Seed Price Calculator v1.2</t>
  </si>
  <si>
    <t>Hybrid A</t>
  </si>
  <si>
    <t>Hybrid B</t>
  </si>
  <si>
    <t xml:space="preserve">yields less than </t>
  </si>
  <si>
    <t xml:space="preserve">yields more than </t>
  </si>
  <si>
    <t>less than</t>
  </si>
  <si>
    <t>more than</t>
  </si>
  <si>
    <t>No Difference (range, default = $1)</t>
  </si>
  <si>
    <t>written by Joe Lauer, University of Wisconsin (September 2008)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</si>
</sst>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&quot;$&quot;#,##0;[Red]&quot;$&quot;#,##0"/>
    <numFmt numFmtId="173" formatCode="&quot;$&quot;#,##0.00;[Red]&quot;$&quot;#,##0.00"/>
    <numFmt numFmtId="174" formatCode="0.0000"/>
    <numFmt numFmtId="175" formatCode="0.00000000000000"/>
    <numFmt numFmtId="176" formatCode="0.000"/>
    <numFmt numFmtId="177" formatCode="[$-409]dddd\,\ mmmm\ dd\,\ yyyy"/>
    <numFmt numFmtId="178" formatCode="d\ mmmm"/>
    <numFmt numFmtId="179" formatCode="mmmm\ d"/>
    <numFmt numFmtId="180" formatCode="0.00;[Red]0.00"/>
    <numFmt numFmtId="181" formatCode="0.00_);[Red]\(0.00\)"/>
    <numFmt numFmtId="182" formatCode="0_);[Red]\(0\)"/>
    <numFmt numFmtId="183" formatCode="&quot;$&quot;#,##0.0_);[Red]\(&quot;$&quot;#,##0.0\)"/>
    <numFmt numFmtId="184" formatCode="#,##0.0_);[Red]\(#,##0.0\)"/>
    <numFmt numFmtId="185" formatCode="#,##0_);[Green]\(#,##0\)"/>
    <numFmt numFmtId="186" formatCode="&quot;$&quot;#,##0.00;&quot;$&quot;#,##0.00"/>
    <numFmt numFmtId="187" formatCode="#,##0.00;#,##0.00"/>
    <numFmt numFmtId="188" formatCode="#,##0.;#,##0."/>
    <numFmt numFmtId="189" formatCode="#,##0;#,##0"/>
    <numFmt numFmtId="190" formatCode="#,###;#,###"/>
    <numFmt numFmtId="191" formatCode="&quot;$&quot;#,##0;&quot;$&quot;#,##0"/>
    <numFmt numFmtId="192" formatCode="&quot;$&quot;#,##0.00;&quot;$&quot;\-#,##0.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sz val="11"/>
      <color indexed="60"/>
      <name val="Arial"/>
      <family val="2"/>
    </font>
    <font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b/>
      <i/>
      <sz val="11"/>
      <color rgb="FF1F497D"/>
      <name val="Calibri"/>
      <family val="2"/>
    </font>
    <font>
      <sz val="11"/>
      <color rgb="FF1F497D"/>
      <name val="Calibri"/>
      <family val="2"/>
    </font>
    <font>
      <sz val="11"/>
      <color rgb="FF0000FF"/>
      <name val="Arial"/>
      <family val="2"/>
    </font>
    <font>
      <u val="single"/>
      <sz val="11"/>
      <color rgb="FF0000FF"/>
      <name val="Arial"/>
      <family val="2"/>
    </font>
    <font>
      <sz val="11"/>
      <color rgb="FF006600"/>
      <name val="Arial"/>
      <family val="2"/>
    </font>
    <font>
      <b/>
      <sz val="11"/>
      <color rgb="FF0000CC"/>
      <name val="Arial"/>
      <family val="2"/>
    </font>
    <font>
      <sz val="11"/>
      <color rgb="FF663300"/>
      <name val="Arial"/>
      <family val="2"/>
    </font>
    <font>
      <u val="single"/>
      <sz val="11"/>
      <color rgb="FF663300"/>
      <name val="Arial"/>
      <family val="2"/>
    </font>
    <font>
      <b/>
      <sz val="11"/>
      <color rgb="FF6633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8" fontId="5" fillId="0" borderId="0" xfId="0" applyNumberFormat="1" applyFont="1" applyAlignment="1">
      <alignment horizontal="right"/>
    </xf>
    <xf numFmtId="182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right"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8" fontId="6" fillId="0" borderId="11" xfId="0" applyNumberFormat="1" applyFont="1" applyBorder="1" applyAlignment="1" applyProtection="1">
      <alignment/>
      <protection hidden="1"/>
    </xf>
    <xf numFmtId="165" fontId="6" fillId="0" borderId="12" xfId="0" applyNumberFormat="1" applyFont="1" applyBorder="1" applyAlignment="1" applyProtection="1">
      <alignment horizontal="center"/>
      <protection hidden="1"/>
    </xf>
    <xf numFmtId="8" fontId="6" fillId="0" borderId="12" xfId="0" applyNumberFormat="1" applyFont="1" applyBorder="1" applyAlignment="1" applyProtection="1">
      <alignment horizontal="center"/>
      <protection hidden="1"/>
    </xf>
    <xf numFmtId="182" fontId="6" fillId="0" borderId="12" xfId="0" applyNumberFormat="1" applyFont="1" applyBorder="1" applyAlignment="1" applyProtection="1">
      <alignment horizontal="center"/>
      <protection hidden="1"/>
    </xf>
    <xf numFmtId="181" fontId="6" fillId="0" borderId="12" xfId="0" applyNumberFormat="1" applyFont="1" applyBorder="1" applyAlignment="1" applyProtection="1">
      <alignment horizontal="center"/>
      <protection hidden="1"/>
    </xf>
    <xf numFmtId="8" fontId="6" fillId="0" borderId="13" xfId="0" applyNumberFormat="1" applyFont="1" applyBorder="1" applyAlignment="1" applyProtection="1">
      <alignment horizontal="center"/>
      <protection hidden="1"/>
    </xf>
    <xf numFmtId="8" fontId="6" fillId="0" borderId="14" xfId="0" applyNumberFormat="1" applyFont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right"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6" xfId="0" applyFont="1" applyBorder="1" applyAlignment="1">
      <alignment/>
    </xf>
    <xf numFmtId="0" fontId="56" fillId="33" borderId="1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8" fontId="56" fillId="33" borderId="15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/>
    </xf>
    <xf numFmtId="3" fontId="56" fillId="33" borderId="15" xfId="0" applyNumberFormat="1" applyFont="1" applyFill="1" applyBorder="1" applyAlignment="1" applyProtection="1">
      <alignment horizontal="right"/>
      <protection locked="0"/>
    </xf>
    <xf numFmtId="1" fontId="56" fillId="33" borderId="15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>
      <alignment/>
    </xf>
    <xf numFmtId="0" fontId="5" fillId="34" borderId="17" xfId="0" applyFont="1" applyFill="1" applyBorder="1" applyAlignment="1">
      <alignment/>
    </xf>
    <xf numFmtId="8" fontId="57" fillId="33" borderId="15" xfId="0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/>
    </xf>
    <xf numFmtId="181" fontId="56" fillId="33" borderId="15" xfId="0" applyNumberFormat="1" applyFont="1" applyFill="1" applyBorder="1" applyAlignment="1" applyProtection="1">
      <alignment horizontal="right"/>
      <protection hidden="1"/>
    </xf>
    <xf numFmtId="8" fontId="56" fillId="33" borderId="15" xfId="0" applyNumberFormat="1" applyFont="1" applyFill="1" applyBorder="1" applyAlignment="1" applyProtection="1">
      <alignment horizontal="right"/>
      <protection hidden="1"/>
    </xf>
    <xf numFmtId="8" fontId="56" fillId="34" borderId="15" xfId="0" applyNumberFormat="1" applyFont="1" applyFill="1" applyBorder="1" applyAlignment="1">
      <alignment horizontal="right"/>
    </xf>
    <xf numFmtId="164" fontId="58" fillId="34" borderId="15" xfId="0" applyNumberFormat="1" applyFont="1" applyFill="1" applyBorder="1" applyAlignment="1">
      <alignment horizontal="right"/>
    </xf>
    <xf numFmtId="165" fontId="56" fillId="33" borderId="15" xfId="0" applyNumberFormat="1" applyFont="1" applyFill="1" applyBorder="1" applyAlignment="1" applyProtection="1">
      <alignment horizontal="right"/>
      <protection locked="0"/>
    </xf>
    <xf numFmtId="0" fontId="56" fillId="34" borderId="15" xfId="0" applyFont="1" applyFill="1" applyBorder="1" applyAlignment="1" applyProtection="1">
      <alignment horizontal="right"/>
      <protection hidden="1"/>
    </xf>
    <xf numFmtId="164" fontId="58" fillId="34" borderId="15" xfId="0" applyNumberFormat="1" applyFont="1" applyFill="1" applyBorder="1" applyAlignment="1" applyProtection="1">
      <alignment horizontal="right"/>
      <protection hidden="1"/>
    </xf>
    <xf numFmtId="186" fontId="5" fillId="0" borderId="15" xfId="0" applyNumberFormat="1" applyFont="1" applyBorder="1" applyAlignment="1" applyProtection="1">
      <alignment horizontal="right"/>
      <protection hidden="1"/>
    </xf>
    <xf numFmtId="186" fontId="5" fillId="0" borderId="15" xfId="0" applyNumberFormat="1" applyFont="1" applyBorder="1" applyAlignment="1" applyProtection="1">
      <alignment/>
      <protection hidden="1"/>
    </xf>
    <xf numFmtId="186" fontId="5" fillId="34" borderId="15" xfId="0" applyNumberFormat="1" applyFont="1" applyFill="1" applyBorder="1" applyAlignment="1" applyProtection="1">
      <alignment horizontal="right"/>
      <protection hidden="1"/>
    </xf>
    <xf numFmtId="186" fontId="8" fillId="0" borderId="15" xfId="0" applyNumberFormat="1" applyFont="1" applyBorder="1" applyAlignment="1" applyProtection="1">
      <alignment/>
      <protection hidden="1"/>
    </xf>
    <xf numFmtId="189" fontId="5" fillId="0" borderId="15" xfId="0" applyNumberFormat="1" applyFont="1" applyBorder="1" applyAlignment="1" applyProtection="1">
      <alignment horizontal="right"/>
      <protection hidden="1"/>
    </xf>
    <xf numFmtId="187" fontId="5" fillId="0" borderId="15" xfId="0" applyNumberFormat="1" applyFont="1" applyBorder="1" applyAlignment="1" applyProtection="1">
      <alignment/>
      <protection hidden="1"/>
    </xf>
    <xf numFmtId="191" fontId="5" fillId="0" borderId="20" xfId="0" applyNumberFormat="1" applyFont="1" applyBorder="1" applyAlignment="1" applyProtection="1">
      <alignment horizontal="center"/>
      <protection hidden="1"/>
    </xf>
    <xf numFmtId="191" fontId="5" fillId="0" borderId="10" xfId="0" applyNumberFormat="1" applyFont="1" applyBorder="1" applyAlignment="1" applyProtection="1">
      <alignment horizontal="center"/>
      <protection hidden="1"/>
    </xf>
    <xf numFmtId="191" fontId="5" fillId="0" borderId="21" xfId="0" applyNumberFormat="1" applyFont="1" applyBorder="1" applyAlignment="1" applyProtection="1">
      <alignment horizontal="center"/>
      <protection hidden="1"/>
    </xf>
    <xf numFmtId="191" fontId="5" fillId="0" borderId="12" xfId="0" applyNumberFormat="1" applyFont="1" applyBorder="1" applyAlignment="1" applyProtection="1">
      <alignment horizontal="center"/>
      <protection hidden="1"/>
    </xf>
    <xf numFmtId="191" fontId="5" fillId="0" borderId="0" xfId="0" applyNumberFormat="1" applyFont="1" applyBorder="1" applyAlignment="1" applyProtection="1">
      <alignment horizontal="center"/>
      <protection hidden="1"/>
    </xf>
    <xf numFmtId="191" fontId="5" fillId="0" borderId="22" xfId="0" applyNumberFormat="1" applyFont="1" applyBorder="1" applyAlignment="1" applyProtection="1">
      <alignment horizontal="center"/>
      <protection hidden="1"/>
    </xf>
    <xf numFmtId="191" fontId="5" fillId="0" borderId="13" xfId="0" applyNumberFormat="1" applyFont="1" applyBorder="1" applyAlignment="1" applyProtection="1">
      <alignment horizontal="center"/>
      <protection hidden="1"/>
    </xf>
    <xf numFmtId="191" fontId="5" fillId="0" borderId="23" xfId="0" applyNumberFormat="1" applyFont="1" applyBorder="1" applyAlignment="1" applyProtection="1">
      <alignment horizontal="center"/>
      <protection hidden="1"/>
    </xf>
    <xf numFmtId="191" fontId="5" fillId="0" borderId="24" xfId="0" applyNumberFormat="1" applyFont="1" applyBorder="1" applyAlignment="1" applyProtection="1">
      <alignment horizontal="center"/>
      <protection hidden="1"/>
    </xf>
    <xf numFmtId="191" fontId="5" fillId="0" borderId="14" xfId="0" applyNumberFormat="1" applyFont="1" applyBorder="1" applyAlignment="1" applyProtection="1">
      <alignment horizontal="center"/>
      <protection hidden="1"/>
    </xf>
    <xf numFmtId="191" fontId="5" fillId="0" borderId="25" xfId="0" applyNumberFormat="1" applyFont="1" applyBorder="1" applyAlignment="1" applyProtection="1">
      <alignment horizontal="center"/>
      <protection hidden="1"/>
    </xf>
    <xf numFmtId="191" fontId="5" fillId="0" borderId="11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189" fontId="6" fillId="0" borderId="24" xfId="0" applyNumberFormat="1" applyFont="1" applyBorder="1" applyAlignment="1" applyProtection="1">
      <alignment horizontal="center"/>
      <protection hidden="1"/>
    </xf>
    <xf numFmtId="189" fontId="59" fillId="0" borderId="22" xfId="0" applyNumberFormat="1" applyFont="1" applyBorder="1" applyAlignment="1" applyProtection="1">
      <alignment horizontal="center"/>
      <protection hidden="1"/>
    </xf>
    <xf numFmtId="166" fontId="5" fillId="0" borderId="15" xfId="0" applyNumberFormat="1" applyFont="1" applyBorder="1" applyAlignment="1" applyProtection="1">
      <alignment/>
      <protection hidden="1"/>
    </xf>
    <xf numFmtId="164" fontId="60" fillId="35" borderId="15" xfId="0" applyNumberFormat="1" applyFont="1" applyFill="1" applyBorder="1" applyAlignment="1" applyProtection="1">
      <alignment horizontal="center"/>
      <protection locked="0"/>
    </xf>
    <xf numFmtId="164" fontId="60" fillId="35" borderId="15" xfId="0" applyNumberFormat="1" applyFont="1" applyFill="1" applyBorder="1" applyAlignment="1" applyProtection="1">
      <alignment horizontal="right"/>
      <protection locked="0"/>
    </xf>
    <xf numFmtId="3" fontId="60" fillId="35" borderId="15" xfId="0" applyNumberFormat="1" applyFont="1" applyFill="1" applyBorder="1" applyAlignment="1" applyProtection="1">
      <alignment horizontal="right"/>
      <protection locked="0"/>
    </xf>
    <xf numFmtId="4" fontId="60" fillId="35" borderId="15" xfId="0" applyNumberFormat="1" applyFont="1" applyFill="1" applyBorder="1" applyAlignment="1" applyProtection="1">
      <alignment horizontal="right"/>
      <protection hidden="1"/>
    </xf>
    <xf numFmtId="164" fontId="60" fillId="35" borderId="15" xfId="0" applyNumberFormat="1" applyFont="1" applyFill="1" applyBorder="1" applyAlignment="1" applyProtection="1">
      <alignment horizontal="right"/>
      <protection hidden="1"/>
    </xf>
    <xf numFmtId="166" fontId="60" fillId="35" borderId="15" xfId="0" applyNumberFormat="1" applyFont="1" applyFill="1" applyBorder="1" applyAlignment="1" applyProtection="1">
      <alignment horizontal="right"/>
      <protection locked="0"/>
    </xf>
    <xf numFmtId="164" fontId="61" fillId="35" borderId="15" xfId="0" applyNumberFormat="1" applyFont="1" applyFill="1" applyBorder="1" applyAlignment="1" applyProtection="1">
      <alignment horizontal="right"/>
      <protection locked="0"/>
    </xf>
    <xf numFmtId="189" fontId="62" fillId="0" borderId="22" xfId="0" applyNumberFormat="1" applyFont="1" applyBorder="1" applyAlignment="1" applyProtection="1">
      <alignment horizontal="center"/>
      <protection hidden="1"/>
    </xf>
    <xf numFmtId="8" fontId="6" fillId="0" borderId="14" xfId="0" applyNumberFormat="1" applyFont="1" applyBorder="1" applyAlignment="1" applyProtection="1">
      <alignment/>
      <protection hidden="1"/>
    </xf>
    <xf numFmtId="8" fontId="6" fillId="0" borderId="25" xfId="0" applyNumberFormat="1" applyFont="1" applyBorder="1" applyAlignment="1" applyProtection="1">
      <alignment/>
      <protection hidden="1"/>
    </xf>
    <xf numFmtId="191" fontId="5" fillId="0" borderId="26" xfId="0" applyNumberFormat="1" applyFont="1" applyBorder="1" applyAlignment="1" applyProtection="1">
      <alignment horizontal="center"/>
      <protection hidden="1"/>
    </xf>
    <xf numFmtId="8" fontId="0" fillId="22" borderId="15" xfId="0" applyNumberFormat="1" applyFill="1" applyBorder="1" applyAlignment="1" applyProtection="1">
      <alignment horizontal="right"/>
      <protection locked="0"/>
    </xf>
    <xf numFmtId="0" fontId="5" fillId="22" borderId="15" xfId="0" applyFont="1" applyFill="1" applyBorder="1" applyAlignment="1" applyProtection="1">
      <alignment horizontal="right"/>
      <protection locked="0"/>
    </xf>
    <xf numFmtId="0" fontId="0" fillId="22" borderId="15" xfId="0" applyFill="1" applyBorder="1" applyAlignment="1" applyProtection="1">
      <alignment horizontal="right"/>
      <protection locked="0"/>
    </xf>
    <xf numFmtId="192" fontId="0" fillId="22" borderId="15" xfId="0" applyNumberFormat="1" applyFill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 horizontal="center"/>
      <protection hidden="1"/>
    </xf>
    <xf numFmtId="0" fontId="7" fillId="0" borderId="2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25" xfId="0" applyFont="1" applyBorder="1" applyAlignment="1" applyProtection="1">
      <alignment wrapText="1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663300"/>
      </font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</dxf>
    <dxf>
      <font>
        <color rgb="FF0000CC"/>
      </font>
      <fill>
        <patternFill>
          <bgColor rgb="FF66CCFF"/>
        </patternFill>
      </fill>
    </dxf>
    <dxf>
      <font>
        <color rgb="FF006600"/>
      </font>
      <fill>
        <patternFill>
          <bgColor rgb="FFCCFF66"/>
        </patternFill>
      </fill>
    </dxf>
    <dxf>
      <font>
        <color rgb="FF006600"/>
      </font>
      <fill>
        <patternFill>
          <bgColor rgb="FFCCFF99"/>
        </patternFill>
      </fill>
    </dxf>
    <dxf>
      <fill>
        <patternFill patternType="none">
          <bgColor indexed="65"/>
        </patternFill>
      </fill>
    </dxf>
    <dxf>
      <font>
        <color rgb="FF663300"/>
      </font>
      <fill>
        <patternFill>
          <bgColor rgb="FFFFFF99"/>
        </patternFill>
      </fill>
      <border>
        <left/>
        <right/>
        <top/>
        <bottom/>
      </border>
    </dxf>
    <dxf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</dxf>
    <dxf>
      <border/>
    </dxf>
    <dxf>
      <font>
        <color rgb="FF0000FF"/>
      </font>
      <fill>
        <patternFill>
          <bgColor rgb="FF66CCFF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0</xdr:rowOff>
    </xdr:from>
    <xdr:to>
      <xdr:col>13</xdr:col>
      <xdr:colOff>409575</xdr:colOff>
      <xdr:row>2</xdr:row>
      <xdr:rowOff>19050</xdr:rowOff>
    </xdr:to>
    <xdr:pic>
      <xdr:nvPicPr>
        <xdr:cNvPr id="1" name="Picture 1" descr="ext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0.28125" style="2" bestFit="1" customWidth="1"/>
    <col min="3" max="3" width="11.28125" style="2" bestFit="1" customWidth="1"/>
    <col min="4" max="4" width="10.421875" style="2" customWidth="1"/>
    <col min="5" max="5" width="2.421875" style="0" customWidth="1"/>
    <col min="6" max="6" width="22.57421875" style="0" bestFit="1" customWidth="1"/>
    <col min="7" max="7" width="6.8515625" style="0" customWidth="1"/>
    <col min="8" max="14" width="7.421875" style="0" customWidth="1"/>
  </cols>
  <sheetData>
    <row r="1" spans="1:14" ht="15">
      <c r="A1" s="9" t="s">
        <v>30</v>
      </c>
      <c r="B1" s="10" t="s">
        <v>38</v>
      </c>
      <c r="C1" s="11"/>
      <c r="D1" s="11"/>
      <c r="E1" s="10"/>
      <c r="G1" s="10"/>
      <c r="H1" s="10"/>
      <c r="I1" s="10"/>
      <c r="J1" s="10"/>
      <c r="K1" s="10"/>
      <c r="L1" s="10"/>
      <c r="M1" s="10"/>
      <c r="N1" s="10"/>
    </row>
    <row r="2" spans="1:14" ht="14.25">
      <c r="A2" s="10"/>
      <c r="B2" s="11"/>
      <c r="C2" s="11"/>
      <c r="D2" s="11"/>
      <c r="E2" s="10"/>
      <c r="G2" s="10"/>
      <c r="H2" s="10"/>
      <c r="I2" s="10"/>
      <c r="J2" s="10"/>
      <c r="K2" s="10"/>
      <c r="L2" s="10"/>
      <c r="M2" s="10"/>
      <c r="N2" s="10"/>
    </row>
    <row r="3" spans="1:14" ht="14.25">
      <c r="A3" s="12" t="s">
        <v>9</v>
      </c>
      <c r="B3" s="89">
        <v>150</v>
      </c>
      <c r="C3" s="11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ht="14.25">
      <c r="A4" s="10"/>
      <c r="B4" s="11"/>
      <c r="C4" s="11"/>
      <c r="E4" s="13"/>
      <c r="F4" s="10"/>
      <c r="G4" s="10"/>
      <c r="H4" s="10"/>
      <c r="I4" s="10"/>
      <c r="J4" s="10"/>
      <c r="K4" s="10"/>
      <c r="L4" s="10"/>
      <c r="M4" s="10"/>
      <c r="N4" s="10"/>
      <c r="P4" s="33"/>
    </row>
    <row r="5" spans="1:16" ht="15">
      <c r="A5" s="36" t="s">
        <v>8</v>
      </c>
      <c r="B5" s="37" t="s">
        <v>31</v>
      </c>
      <c r="C5" s="77" t="s">
        <v>32</v>
      </c>
      <c r="D5" s="38" t="s">
        <v>3</v>
      </c>
      <c r="E5" s="15"/>
      <c r="F5" s="10"/>
      <c r="G5" s="10"/>
      <c r="H5" s="10"/>
      <c r="I5" s="10"/>
      <c r="J5" s="10"/>
      <c r="K5" s="10"/>
      <c r="L5" s="10"/>
      <c r="M5" s="10"/>
      <c r="N5" s="10"/>
      <c r="P5" s="34"/>
    </row>
    <row r="6" spans="1:16" ht="15">
      <c r="A6" s="39" t="s">
        <v>1</v>
      </c>
      <c r="B6" s="40">
        <v>150</v>
      </c>
      <c r="C6" s="78">
        <v>150</v>
      </c>
      <c r="D6" s="55">
        <f aca="true" t="shared" si="0" ref="D6:D15">B6-C6</f>
        <v>0</v>
      </c>
      <c r="E6" s="16"/>
      <c r="F6" s="94" t="str">
        <f>"Economic advantage ($/acre) of "&amp;B5&amp;" or "&amp;C5&amp;". Seed price difference = $"&amp;ABS(D6)&amp;" per bag: A = $"&amp;B6&amp;", "&amp;C5&amp;" = $"&amp;C6&amp;"."</f>
        <v>Economic advantage ($/acre) of Hybrid A or Hybrid B. Seed price difference = $0 per bag: A = $150, Hybrid B = $150.</v>
      </c>
      <c r="G6" s="94"/>
      <c r="H6" s="94"/>
      <c r="I6" s="94"/>
      <c r="J6" s="94"/>
      <c r="K6" s="94"/>
      <c r="L6" s="94"/>
      <c r="M6" s="94"/>
      <c r="N6" s="94"/>
      <c r="P6" s="34"/>
    </row>
    <row r="7" spans="1:16" ht="15" thickBot="1">
      <c r="A7" s="41" t="s">
        <v>10</v>
      </c>
      <c r="B7" s="42">
        <v>80000</v>
      </c>
      <c r="C7" s="79">
        <v>80000</v>
      </c>
      <c r="D7" s="55">
        <f t="shared" si="0"/>
        <v>0</v>
      </c>
      <c r="E7" s="14"/>
      <c r="F7" s="95"/>
      <c r="G7" s="95"/>
      <c r="H7" s="95"/>
      <c r="I7" s="95"/>
      <c r="J7" s="95"/>
      <c r="K7" s="95"/>
      <c r="L7" s="95"/>
      <c r="M7" s="95"/>
      <c r="N7" s="95"/>
      <c r="P7" s="33"/>
    </row>
    <row r="8" spans="1:16" ht="15.75" thickTop="1">
      <c r="A8" s="39" t="s">
        <v>11</v>
      </c>
      <c r="B8" s="42">
        <v>32000</v>
      </c>
      <c r="C8" s="79">
        <v>32000</v>
      </c>
      <c r="D8" s="59">
        <f t="shared" si="0"/>
        <v>0</v>
      </c>
      <c r="E8" s="18"/>
      <c r="F8" s="92" t="s">
        <v>4</v>
      </c>
      <c r="G8" s="93"/>
      <c r="H8" s="98" t="s">
        <v>27</v>
      </c>
      <c r="I8" s="99"/>
      <c r="J8" s="99"/>
      <c r="K8" s="99"/>
      <c r="L8" s="99"/>
      <c r="M8" s="99"/>
      <c r="N8" s="100"/>
      <c r="O8" s="3"/>
      <c r="P8" s="34"/>
    </row>
    <row r="9" spans="1:16" ht="15.75" thickBot="1">
      <c r="A9" s="39" t="s">
        <v>2</v>
      </c>
      <c r="B9" s="43">
        <v>10</v>
      </c>
      <c r="C9" s="79">
        <v>10</v>
      </c>
      <c r="D9" s="59">
        <f t="shared" si="0"/>
        <v>0</v>
      </c>
      <c r="E9" s="18"/>
      <c r="F9" s="96" t="s">
        <v>29</v>
      </c>
      <c r="G9" s="97"/>
      <c r="H9" s="85">
        <f>$K$9-(3*$C$30)</f>
        <v>1</v>
      </c>
      <c r="I9" s="86">
        <f>$K$9-(2*$C$30)</f>
        <v>2</v>
      </c>
      <c r="J9" s="86">
        <f>$K$9-(1*$C$30)</f>
        <v>3</v>
      </c>
      <c r="K9" s="86">
        <f>B30</f>
        <v>4</v>
      </c>
      <c r="L9" s="86">
        <f>$K$9+(1*$C$30)</f>
        <v>5</v>
      </c>
      <c r="M9" s="86">
        <f>$K$9+(2*$C$30)</f>
        <v>6</v>
      </c>
      <c r="N9" s="25">
        <f>$K$9+(3*$C$30)</f>
        <v>7</v>
      </c>
      <c r="O9" s="3"/>
      <c r="P9" s="35"/>
    </row>
    <row r="10" spans="1:16" ht="15.75" thickTop="1">
      <c r="A10" s="44" t="s">
        <v>12</v>
      </c>
      <c r="B10" s="48">
        <f>B7/(B8+(B8*B9/100))</f>
        <v>2.272727272727273</v>
      </c>
      <c r="C10" s="80">
        <f>C7/(C8+(C8*C9/100))</f>
        <v>2.272727272727273</v>
      </c>
      <c r="D10" s="60">
        <f t="shared" si="0"/>
        <v>0</v>
      </c>
      <c r="E10" s="17"/>
      <c r="F10" s="26"/>
      <c r="G10" s="84">
        <f>$G$17-(7*$C$31)</f>
        <v>-14</v>
      </c>
      <c r="H10" s="61">
        <f aca="true" t="shared" si="1" ref="H10:N24">($G10*H$9)-$D$27</f>
        <v>-14</v>
      </c>
      <c r="I10" s="62">
        <f t="shared" si="1"/>
        <v>-28</v>
      </c>
      <c r="J10" s="62">
        <f t="shared" si="1"/>
        <v>-42</v>
      </c>
      <c r="K10" s="62">
        <f t="shared" si="1"/>
        <v>-56</v>
      </c>
      <c r="L10" s="62">
        <f t="shared" si="1"/>
        <v>-70</v>
      </c>
      <c r="M10" s="62">
        <f t="shared" si="1"/>
        <v>-84</v>
      </c>
      <c r="N10" s="63">
        <f t="shared" si="1"/>
        <v>-98</v>
      </c>
      <c r="O10" s="3"/>
      <c r="P10" s="33"/>
    </row>
    <row r="11" spans="1:16" ht="15">
      <c r="A11" s="39" t="s">
        <v>13</v>
      </c>
      <c r="B11" s="49">
        <f>B6/(B7/(B8+(B8*B9/100)))</f>
        <v>66</v>
      </c>
      <c r="C11" s="81">
        <f>C6/(C7/(C8+(C8*C9/100)))</f>
        <v>66</v>
      </c>
      <c r="D11" s="55">
        <f t="shared" si="0"/>
        <v>0</v>
      </c>
      <c r="E11" s="14"/>
      <c r="F11" s="27"/>
      <c r="G11" s="84">
        <f>$G$17-(6*$C$31)</f>
        <v>-12</v>
      </c>
      <c r="H11" s="64">
        <f t="shared" si="1"/>
        <v>-12</v>
      </c>
      <c r="I11" s="65">
        <f t="shared" si="1"/>
        <v>-24</v>
      </c>
      <c r="J11" s="65">
        <f t="shared" si="1"/>
        <v>-36</v>
      </c>
      <c r="K11" s="65">
        <f t="shared" si="1"/>
        <v>-48</v>
      </c>
      <c r="L11" s="65">
        <f t="shared" si="1"/>
        <v>-60</v>
      </c>
      <c r="M11" s="65">
        <f t="shared" si="1"/>
        <v>-72</v>
      </c>
      <c r="N11" s="66">
        <f t="shared" si="1"/>
        <v>-84</v>
      </c>
      <c r="O11" s="3"/>
      <c r="P11" s="34"/>
    </row>
    <row r="12" spans="1:16" ht="15">
      <c r="A12" s="39" t="s">
        <v>14</v>
      </c>
      <c r="B12" s="40">
        <v>0</v>
      </c>
      <c r="C12" s="78">
        <v>0</v>
      </c>
      <c r="D12" s="55">
        <f t="shared" si="0"/>
        <v>0</v>
      </c>
      <c r="E12" s="19"/>
      <c r="F12" s="28" t="str">
        <f>$B$5</f>
        <v>Hybrid A</v>
      </c>
      <c r="G12" s="84">
        <f>$G$17-(5*$C$31)</f>
        <v>-10</v>
      </c>
      <c r="H12" s="64">
        <f t="shared" si="1"/>
        <v>-10</v>
      </c>
      <c r="I12" s="65">
        <f t="shared" si="1"/>
        <v>-20</v>
      </c>
      <c r="J12" s="65">
        <f t="shared" si="1"/>
        <v>-30</v>
      </c>
      <c r="K12" s="65">
        <f t="shared" si="1"/>
        <v>-40</v>
      </c>
      <c r="L12" s="65">
        <f t="shared" si="1"/>
        <v>-50</v>
      </c>
      <c r="M12" s="65">
        <f t="shared" si="1"/>
        <v>-60</v>
      </c>
      <c r="N12" s="66">
        <f t="shared" si="1"/>
        <v>-70</v>
      </c>
      <c r="O12" s="3"/>
      <c r="P12" s="35"/>
    </row>
    <row r="13" spans="1:16" ht="15">
      <c r="A13" s="39" t="s">
        <v>15</v>
      </c>
      <c r="B13" s="40">
        <v>0</v>
      </c>
      <c r="C13" s="78">
        <v>0</v>
      </c>
      <c r="D13" s="55">
        <f t="shared" si="0"/>
        <v>0</v>
      </c>
      <c r="E13" s="14"/>
      <c r="F13" s="28" t="s">
        <v>33</v>
      </c>
      <c r="G13" s="84">
        <f>$G$17-(4*$C$31)</f>
        <v>-8</v>
      </c>
      <c r="H13" s="64">
        <f t="shared" si="1"/>
        <v>-8</v>
      </c>
      <c r="I13" s="65">
        <f t="shared" si="1"/>
        <v>-16</v>
      </c>
      <c r="J13" s="65">
        <f t="shared" si="1"/>
        <v>-24</v>
      </c>
      <c r="K13" s="65">
        <f t="shared" si="1"/>
        <v>-32</v>
      </c>
      <c r="L13" s="65">
        <f t="shared" si="1"/>
        <v>-40</v>
      </c>
      <c r="M13" s="65">
        <f t="shared" si="1"/>
        <v>-48</v>
      </c>
      <c r="N13" s="66">
        <f t="shared" si="1"/>
        <v>-56</v>
      </c>
      <c r="O13" s="3"/>
      <c r="P13" s="33"/>
    </row>
    <row r="14" spans="1:16" ht="15">
      <c r="A14" s="39" t="s">
        <v>16</v>
      </c>
      <c r="B14" s="40">
        <v>0</v>
      </c>
      <c r="C14" s="78">
        <v>0</v>
      </c>
      <c r="D14" s="55">
        <f t="shared" si="0"/>
        <v>0</v>
      </c>
      <c r="E14" s="14"/>
      <c r="F14" s="28" t="str">
        <f>$C$5</f>
        <v>Hybrid B</v>
      </c>
      <c r="G14" s="84">
        <f>$G$17-(3*$C$31)</f>
        <v>-6</v>
      </c>
      <c r="H14" s="64">
        <f t="shared" si="1"/>
        <v>-6</v>
      </c>
      <c r="I14" s="65">
        <f t="shared" si="1"/>
        <v>-12</v>
      </c>
      <c r="J14" s="65">
        <f t="shared" si="1"/>
        <v>-18</v>
      </c>
      <c r="K14" s="65">
        <f t="shared" si="1"/>
        <v>-24</v>
      </c>
      <c r="L14" s="65">
        <f t="shared" si="1"/>
        <v>-30</v>
      </c>
      <c r="M14" s="65">
        <f t="shared" si="1"/>
        <v>-36</v>
      </c>
      <c r="N14" s="66">
        <f t="shared" si="1"/>
        <v>-42</v>
      </c>
      <c r="O14" s="3"/>
      <c r="P14" s="34"/>
    </row>
    <row r="15" spans="1:16" ht="15">
      <c r="A15" s="39" t="s">
        <v>17</v>
      </c>
      <c r="B15" s="40">
        <v>0</v>
      </c>
      <c r="C15" s="78">
        <v>0</v>
      </c>
      <c r="D15" s="55">
        <f t="shared" si="0"/>
        <v>0</v>
      </c>
      <c r="E15" s="20"/>
      <c r="F15" s="27"/>
      <c r="G15" s="84">
        <f>$G$17-(2*$C$31)</f>
        <v>-4</v>
      </c>
      <c r="H15" s="64">
        <f t="shared" si="1"/>
        <v>-4</v>
      </c>
      <c r="I15" s="65">
        <f t="shared" si="1"/>
        <v>-8</v>
      </c>
      <c r="J15" s="65">
        <f t="shared" si="1"/>
        <v>-12</v>
      </c>
      <c r="K15" s="65">
        <f t="shared" si="1"/>
        <v>-16</v>
      </c>
      <c r="L15" s="65">
        <f t="shared" si="1"/>
        <v>-20</v>
      </c>
      <c r="M15" s="65">
        <f t="shared" si="1"/>
        <v>-24</v>
      </c>
      <c r="N15" s="66">
        <f t="shared" si="1"/>
        <v>-28</v>
      </c>
      <c r="O15" s="3"/>
      <c r="P15" s="35"/>
    </row>
    <row r="16" spans="1:16" ht="15">
      <c r="A16" s="45"/>
      <c r="B16" s="50"/>
      <c r="C16" s="51"/>
      <c r="D16" s="57"/>
      <c r="E16" s="21"/>
      <c r="F16" s="29"/>
      <c r="G16" s="84">
        <f>$G$17-(1*$C$31)</f>
        <v>-2</v>
      </c>
      <c r="H16" s="64">
        <f t="shared" si="1"/>
        <v>-2</v>
      </c>
      <c r="I16" s="65">
        <f t="shared" si="1"/>
        <v>-4</v>
      </c>
      <c r="J16" s="65">
        <f t="shared" si="1"/>
        <v>-6</v>
      </c>
      <c r="K16" s="65">
        <f t="shared" si="1"/>
        <v>-8</v>
      </c>
      <c r="L16" s="65">
        <f t="shared" si="1"/>
        <v>-10</v>
      </c>
      <c r="M16" s="65">
        <f t="shared" si="1"/>
        <v>-12</v>
      </c>
      <c r="N16" s="87">
        <f t="shared" si="1"/>
        <v>-14</v>
      </c>
      <c r="O16" s="3"/>
      <c r="P16" s="33"/>
    </row>
    <row r="17" spans="1:16" ht="15">
      <c r="A17" s="39" t="s">
        <v>0</v>
      </c>
      <c r="B17" s="52">
        <v>20</v>
      </c>
      <c r="C17" s="82">
        <v>20</v>
      </c>
      <c r="D17" s="76">
        <f aca="true" t="shared" si="2" ref="D17:D25">B17-C17</f>
        <v>0</v>
      </c>
      <c r="E17" s="21"/>
      <c r="F17" s="30" t="str">
        <f>$B$5&amp;" = ("&amp;$C$5&amp;")"</f>
        <v>Hybrid A = (Hybrid B)</v>
      </c>
      <c r="G17" s="74">
        <v>0</v>
      </c>
      <c r="H17" s="67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9">
        <f t="shared" si="1"/>
        <v>0</v>
      </c>
      <c r="O17" s="3"/>
      <c r="P17" s="34"/>
    </row>
    <row r="18" spans="1:16" ht="15">
      <c r="A18" s="39" t="s">
        <v>18</v>
      </c>
      <c r="B18" s="46">
        <v>0.06</v>
      </c>
      <c r="C18" s="83">
        <v>0.06</v>
      </c>
      <c r="D18" s="58">
        <f t="shared" si="2"/>
        <v>0</v>
      </c>
      <c r="E18" s="22"/>
      <c r="F18" s="27"/>
      <c r="G18" s="75">
        <f>$G$17+(1*$C$31)</f>
        <v>2</v>
      </c>
      <c r="H18" s="64">
        <f t="shared" si="1"/>
        <v>2</v>
      </c>
      <c r="I18" s="65">
        <f t="shared" si="1"/>
        <v>4</v>
      </c>
      <c r="J18" s="65">
        <f t="shared" si="1"/>
        <v>6</v>
      </c>
      <c r="K18" s="65">
        <f t="shared" si="1"/>
        <v>8</v>
      </c>
      <c r="L18" s="65">
        <f t="shared" si="1"/>
        <v>10</v>
      </c>
      <c r="M18" s="65">
        <f t="shared" si="1"/>
        <v>12</v>
      </c>
      <c r="N18" s="66">
        <f t="shared" si="1"/>
        <v>14</v>
      </c>
      <c r="O18" s="3"/>
      <c r="P18" s="5"/>
    </row>
    <row r="19" spans="1:15" ht="15">
      <c r="A19" s="39" t="s">
        <v>19</v>
      </c>
      <c r="B19" s="49">
        <f>(B17-15.5)*B18</f>
        <v>0.27</v>
      </c>
      <c r="C19" s="81">
        <f>(C17-15.5)*C18</f>
        <v>0.27</v>
      </c>
      <c r="D19" s="56">
        <f t="shared" si="2"/>
        <v>0</v>
      </c>
      <c r="E19" s="14"/>
      <c r="F19" s="27"/>
      <c r="G19" s="75">
        <f>$G$17+(2*$C$31)</f>
        <v>4</v>
      </c>
      <c r="H19" s="64">
        <f t="shared" si="1"/>
        <v>4</v>
      </c>
      <c r="I19" s="65">
        <f t="shared" si="1"/>
        <v>8</v>
      </c>
      <c r="J19" s="65">
        <f t="shared" si="1"/>
        <v>12</v>
      </c>
      <c r="K19" s="65">
        <f t="shared" si="1"/>
        <v>16</v>
      </c>
      <c r="L19" s="65">
        <f t="shared" si="1"/>
        <v>20</v>
      </c>
      <c r="M19" s="65">
        <f t="shared" si="1"/>
        <v>24</v>
      </c>
      <c r="N19" s="66">
        <f t="shared" si="1"/>
        <v>28</v>
      </c>
      <c r="O19" s="3"/>
    </row>
    <row r="20" spans="1:15" ht="15">
      <c r="A20" s="39" t="s">
        <v>20</v>
      </c>
      <c r="B20" s="40">
        <v>0.02</v>
      </c>
      <c r="C20" s="78">
        <v>0.02</v>
      </c>
      <c r="D20" s="56">
        <f t="shared" si="2"/>
        <v>0</v>
      </c>
      <c r="E20" s="14"/>
      <c r="F20" s="28" t="str">
        <f>$B$5</f>
        <v>Hybrid A</v>
      </c>
      <c r="G20" s="75">
        <f>$G$17+(3*$C$31)</f>
        <v>6</v>
      </c>
      <c r="H20" s="64">
        <f t="shared" si="1"/>
        <v>6</v>
      </c>
      <c r="I20" s="65">
        <f t="shared" si="1"/>
        <v>12</v>
      </c>
      <c r="J20" s="65">
        <f t="shared" si="1"/>
        <v>18</v>
      </c>
      <c r="K20" s="65">
        <f t="shared" si="1"/>
        <v>24</v>
      </c>
      <c r="L20" s="65">
        <f t="shared" si="1"/>
        <v>30</v>
      </c>
      <c r="M20" s="65">
        <f t="shared" si="1"/>
        <v>36</v>
      </c>
      <c r="N20" s="66">
        <f t="shared" si="1"/>
        <v>42</v>
      </c>
      <c r="O20" s="3"/>
    </row>
    <row r="21" spans="1:15" ht="15">
      <c r="A21" s="39" t="s">
        <v>21</v>
      </c>
      <c r="B21" s="40">
        <v>0.04</v>
      </c>
      <c r="C21" s="78">
        <v>0.04</v>
      </c>
      <c r="D21" s="55">
        <f t="shared" si="2"/>
        <v>0</v>
      </c>
      <c r="E21" s="10"/>
      <c r="F21" s="28" t="s">
        <v>34</v>
      </c>
      <c r="G21" s="75">
        <f>$G$17+(4*$C$31)</f>
        <v>8</v>
      </c>
      <c r="H21" s="64">
        <f t="shared" si="1"/>
        <v>8</v>
      </c>
      <c r="I21" s="65">
        <f t="shared" si="1"/>
        <v>16</v>
      </c>
      <c r="J21" s="65">
        <f t="shared" si="1"/>
        <v>24</v>
      </c>
      <c r="K21" s="65">
        <f t="shared" si="1"/>
        <v>32</v>
      </c>
      <c r="L21" s="65">
        <f t="shared" si="1"/>
        <v>40</v>
      </c>
      <c r="M21" s="65">
        <f t="shared" si="1"/>
        <v>48</v>
      </c>
      <c r="N21" s="66">
        <f t="shared" si="1"/>
        <v>56</v>
      </c>
      <c r="O21" s="3"/>
    </row>
    <row r="22" spans="1:15" ht="15">
      <c r="A22" s="39" t="s">
        <v>22</v>
      </c>
      <c r="B22" s="40">
        <v>0.11</v>
      </c>
      <c r="C22" s="78">
        <v>0.11</v>
      </c>
      <c r="D22" s="55">
        <f t="shared" si="2"/>
        <v>0</v>
      </c>
      <c r="E22" s="10"/>
      <c r="F22" s="28" t="str">
        <f>$C$5</f>
        <v>Hybrid B</v>
      </c>
      <c r="G22" s="75">
        <f>$G$17+(5*$C$31)</f>
        <v>10</v>
      </c>
      <c r="H22" s="64">
        <f t="shared" si="1"/>
        <v>10</v>
      </c>
      <c r="I22" s="65">
        <f t="shared" si="1"/>
        <v>20</v>
      </c>
      <c r="J22" s="65">
        <f t="shared" si="1"/>
        <v>30</v>
      </c>
      <c r="K22" s="65">
        <f t="shared" si="1"/>
        <v>40</v>
      </c>
      <c r="L22" s="65">
        <f t="shared" si="1"/>
        <v>50</v>
      </c>
      <c r="M22" s="65">
        <f t="shared" si="1"/>
        <v>60</v>
      </c>
      <c r="N22" s="66">
        <f t="shared" si="1"/>
        <v>70</v>
      </c>
      <c r="O22" s="3"/>
    </row>
    <row r="23" spans="1:15" ht="15">
      <c r="A23" s="44" t="s">
        <v>23</v>
      </c>
      <c r="B23" s="40">
        <v>0.12</v>
      </c>
      <c r="C23" s="78">
        <v>0.12</v>
      </c>
      <c r="D23" s="55">
        <f t="shared" si="2"/>
        <v>0</v>
      </c>
      <c r="E23" s="10"/>
      <c r="F23" s="27"/>
      <c r="G23" s="75">
        <f>$G$17+(6*$C$31)</f>
        <v>12</v>
      </c>
      <c r="H23" s="64">
        <f t="shared" si="1"/>
        <v>12</v>
      </c>
      <c r="I23" s="65">
        <f t="shared" si="1"/>
        <v>24</v>
      </c>
      <c r="J23" s="65">
        <f t="shared" si="1"/>
        <v>36</v>
      </c>
      <c r="K23" s="65">
        <f t="shared" si="1"/>
        <v>48</v>
      </c>
      <c r="L23" s="65">
        <f t="shared" si="1"/>
        <v>60</v>
      </c>
      <c r="M23" s="65">
        <f t="shared" si="1"/>
        <v>72</v>
      </c>
      <c r="N23" s="66">
        <f t="shared" si="1"/>
        <v>84</v>
      </c>
      <c r="O23" s="3"/>
    </row>
    <row r="24" spans="1:15" ht="15.75" thickBot="1">
      <c r="A24" s="47" t="s">
        <v>24</v>
      </c>
      <c r="B24" s="49">
        <f>SUM(B19:B23)</f>
        <v>0.56</v>
      </c>
      <c r="C24" s="81">
        <f>SUM(C19:C23)</f>
        <v>0.56</v>
      </c>
      <c r="D24" s="55">
        <f t="shared" si="2"/>
        <v>0</v>
      </c>
      <c r="E24" s="10"/>
      <c r="F24" s="31"/>
      <c r="G24" s="75">
        <f>$G$17+(7*$C$31)</f>
        <v>14</v>
      </c>
      <c r="H24" s="70">
        <f t="shared" si="1"/>
        <v>14</v>
      </c>
      <c r="I24" s="71">
        <f t="shared" si="1"/>
        <v>28</v>
      </c>
      <c r="J24" s="71">
        <f t="shared" si="1"/>
        <v>42</v>
      </c>
      <c r="K24" s="71">
        <f t="shared" si="1"/>
        <v>56</v>
      </c>
      <c r="L24" s="71">
        <f t="shared" si="1"/>
        <v>70</v>
      </c>
      <c r="M24" s="71">
        <f t="shared" si="1"/>
        <v>84</v>
      </c>
      <c r="N24" s="72">
        <f t="shared" si="1"/>
        <v>98</v>
      </c>
      <c r="O24" s="4"/>
    </row>
    <row r="25" spans="1:15" ht="15.75" thickTop="1">
      <c r="A25" s="47" t="s">
        <v>25</v>
      </c>
      <c r="B25" s="49">
        <f>B3*B24</f>
        <v>84.00000000000001</v>
      </c>
      <c r="C25" s="81">
        <f>B3*C24</f>
        <v>84.00000000000001</v>
      </c>
      <c r="D25" s="55">
        <f t="shared" si="2"/>
        <v>0</v>
      </c>
      <c r="E25" s="10"/>
      <c r="F25" s="23"/>
      <c r="G25" s="23"/>
      <c r="H25" s="23"/>
      <c r="I25" s="23"/>
      <c r="J25" s="23"/>
      <c r="K25" s="23"/>
      <c r="L25" s="23"/>
      <c r="M25" s="23"/>
      <c r="N25" s="23"/>
      <c r="O25" s="1"/>
    </row>
    <row r="26" spans="1:14" ht="15">
      <c r="A26" s="45"/>
      <c r="B26" s="53"/>
      <c r="C26" s="54"/>
      <c r="D26" s="57"/>
      <c r="F26" s="24"/>
      <c r="G26" s="24"/>
      <c r="H26" s="24"/>
      <c r="I26" s="24"/>
      <c r="J26" s="24"/>
      <c r="K26" s="24"/>
      <c r="L26" s="24"/>
      <c r="M26" s="24"/>
      <c r="N26" s="24"/>
    </row>
    <row r="27" spans="1:4" ht="14.25">
      <c r="A27" s="44" t="s">
        <v>26</v>
      </c>
      <c r="B27" s="49">
        <f>SUM(B11:B15)+B25</f>
        <v>150</v>
      </c>
      <c r="C27" s="81">
        <f>SUM(C11:C15)+C25</f>
        <v>150</v>
      </c>
      <c r="D27" s="55">
        <f>B27-C27</f>
        <v>0</v>
      </c>
    </row>
    <row r="28" ht="12.75">
      <c r="N28" s="1"/>
    </row>
    <row r="29" spans="1:14" ht="12.75">
      <c r="A29" s="7" t="s">
        <v>5</v>
      </c>
      <c r="B29" s="8" t="s">
        <v>7</v>
      </c>
      <c r="C29" s="8" t="s">
        <v>6</v>
      </c>
      <c r="N29" s="1"/>
    </row>
    <row r="30" spans="1:3" ht="12.75">
      <c r="A30" s="5" t="s">
        <v>27</v>
      </c>
      <c r="B30" s="88">
        <v>4</v>
      </c>
      <c r="C30" s="88">
        <v>1</v>
      </c>
    </row>
    <row r="31" spans="1:3" ht="12.75">
      <c r="A31" s="5" t="s">
        <v>28</v>
      </c>
      <c r="B31" s="32">
        <v>0</v>
      </c>
      <c r="C31" s="90">
        <v>2</v>
      </c>
    </row>
    <row r="32" spans="1:3" ht="12.75">
      <c r="A32" s="73" t="s">
        <v>37</v>
      </c>
      <c r="B32" s="6" t="s">
        <v>35</v>
      </c>
      <c r="C32" s="6" t="s">
        <v>36</v>
      </c>
    </row>
    <row r="33" spans="1:3" ht="12.75">
      <c r="A33" s="5"/>
      <c r="B33" s="91">
        <v>-1.49</v>
      </c>
      <c r="C33" s="91">
        <v>1.49</v>
      </c>
    </row>
  </sheetData>
  <sheetProtection password="CD20" sheet="1"/>
  <mergeCells count="4">
    <mergeCell ref="F8:G8"/>
    <mergeCell ref="F6:N7"/>
    <mergeCell ref="F9:G9"/>
    <mergeCell ref="H8:N8"/>
  </mergeCells>
  <conditionalFormatting sqref="H10">
    <cfRule type="colorScale" priority="25" dxfId="10">
      <colorScale>
        <cfvo type="min" val="0"/>
        <cfvo type="max"/>
        <color rgb="FF92D050"/>
        <color rgb="FFFFEF9C"/>
      </colorScale>
    </cfRule>
  </conditionalFormatting>
  <conditionalFormatting sqref="H10:N24">
    <cfRule type="cellIs" priority="1" dxfId="0" operator="lessThan" stopIfTrue="1">
      <formula>$B$33</formula>
    </cfRule>
    <cfRule type="cellIs" priority="2" dxfId="0" operator="lessThan" stopIfTrue="1">
      <formula>$B$33</formula>
    </cfRule>
    <cfRule type="cellIs" priority="6" dxfId="7" operator="lessThan" stopIfTrue="1">
      <formula>$B$33</formula>
    </cfRule>
    <cfRule type="cellIs" priority="7" dxfId="7" operator="lessThan" stopIfTrue="1">
      <formula>$B$33</formula>
    </cfRule>
    <cfRule type="cellIs" priority="8" dxfId="0" operator="lessThan" stopIfTrue="1">
      <formula>$B$33</formula>
    </cfRule>
    <cfRule type="cellIs" priority="9" dxfId="6" operator="between" stopIfTrue="1">
      <formula>$B$33</formula>
      <formula>$C$33</formula>
    </cfRule>
    <cfRule type="cellIs" priority="10" dxfId="5" operator="lessThan" stopIfTrue="1">
      <formula>$B$33</formula>
    </cfRule>
    <cfRule type="cellIs" priority="11" dxfId="3" operator="greaterThan" stopIfTrue="1">
      <formula>$C$33</formula>
    </cfRule>
    <cfRule type="cellIs" priority="12" dxfId="3" operator="greaterThan" stopIfTrue="1">
      <formula>1.5</formula>
    </cfRule>
    <cfRule type="cellIs" priority="13" dxfId="5" operator="lessThan" stopIfTrue="1">
      <formula>-1.5</formula>
    </cfRule>
    <cfRule type="cellIs" priority="17" dxfId="6" operator="between" stopIfTrue="1">
      <formula>-1</formula>
      <formula>1</formula>
    </cfRule>
    <cfRule type="cellIs" priority="18" dxfId="5" operator="lessThan" stopIfTrue="1">
      <formula>-1</formula>
    </cfRule>
    <cfRule type="cellIs" priority="19" dxfId="11" operator="greaterThan" stopIfTrue="1">
      <formula>1</formula>
    </cfRule>
    <cfRule type="cellIs" priority="20" dxfId="6" operator="between" stopIfTrue="1">
      <formula>-1</formula>
      <formula>1</formula>
    </cfRule>
    <cfRule type="cellIs" priority="22" dxfId="12" operator="lessThan" stopIfTrue="1">
      <formula>1</formula>
    </cfRule>
    <cfRule type="cellIs" priority="23" dxfId="13" operator="greaterThan" stopIfTrue="1">
      <formula>1</formula>
    </cfRule>
    <cfRule type="colorScale" priority="24" dxfId="10">
      <colorScale>
        <cfvo type="num" val="&quot;&gt;1&quot;"/>
        <cfvo type="num" val="&quot;&lt;1&quot;"/>
        <color rgb="FF92D050"/>
        <color rgb="FFFFEF9C"/>
      </colorScale>
    </cfRule>
  </conditionalFormatting>
  <conditionalFormatting sqref="I16">
    <cfRule type="cellIs" priority="21" dxfId="6" operator="between" stopIfTrue="1">
      <formula>-1</formula>
      <formula>1</formula>
    </cfRule>
  </conditionalFormatting>
  <conditionalFormatting sqref="D6:D27">
    <cfRule type="cellIs" priority="14" dxfId="5" operator="lessThan" stopIfTrue="1">
      <formula>0</formula>
    </cfRule>
    <cfRule type="cellIs" priority="15" dxfId="4" operator="lessThan" stopIfTrue="1">
      <formula>0</formula>
    </cfRule>
    <cfRule type="cellIs" priority="16" dxfId="3" operator="greaterThan" stopIfTrue="1">
      <formula>0</formula>
    </cfRule>
  </conditionalFormatting>
  <conditionalFormatting sqref="D6:D15">
    <cfRule type="cellIs" priority="5" dxfId="0" operator="lessThan" stopIfTrue="1">
      <formula>0</formula>
    </cfRule>
  </conditionalFormatting>
  <conditionalFormatting sqref="D17:D25">
    <cfRule type="cellIs" priority="4" dxfId="0" operator="lessThan" stopIfTrue="1">
      <formula>0</formula>
    </cfRule>
  </conditionalFormatting>
  <conditionalFormatting sqref="D27">
    <cfRule type="cellIs" priority="3" dxfId="0" operator="lessThan" stopIfTrue="1">
      <formula>0</formula>
    </cfRule>
  </conditionalFormatting>
  <printOptions horizontalCentered="1"/>
  <pageMargins left="0.5" right="0.5" top="1" bottom="1" header="0.5" footer="0.5"/>
  <pageSetup fitToHeight="1" fitToWidth="1" horizontalDpi="600" verticalDpi="600" orientation="landscape" scale="87" r:id="rId2"/>
  <headerFooter alignWithMargins="0">
    <oddFooter>&amp;L&amp;D at &amp;T&amp;R&amp;F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Lauer</dc:creator>
  <cp:keywords/>
  <dc:description/>
  <cp:lastModifiedBy>nancy.hamm</cp:lastModifiedBy>
  <cp:lastPrinted>2008-09-11T21:49:55Z</cp:lastPrinted>
  <dcterms:created xsi:type="dcterms:W3CDTF">2004-07-23T14:24:03Z</dcterms:created>
  <dcterms:modified xsi:type="dcterms:W3CDTF">2008-12-30T21:43:27Z</dcterms:modified>
  <cp:category/>
  <cp:version/>
  <cp:contentType/>
  <cp:contentStatus/>
</cp:coreProperties>
</file>